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9260" yWindow="0" windowWidth="29620" windowHeight="24680" tabRatio="500" activeTab="2"/>
  </bookViews>
  <sheets>
    <sheet name="Data" sheetId="3" r:id="rId1"/>
    <sheet name="Factors" sheetId="4" r:id="rId2"/>
    <sheet name="Calculator" sheetId="1" r:id="rId3"/>
  </sheets>
  <externalReferences>
    <externalReference r:id="rId4"/>
  </externalReferences>
  <calcPr calcId="140000" iterate="1" iterateCount="1000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G6" i="1"/>
  <c r="I6" i="1"/>
  <c r="F7" i="1"/>
  <c r="G7" i="1"/>
  <c r="I7" i="1"/>
  <c r="C28" i="1"/>
  <c r="F4" i="1"/>
  <c r="G4" i="1"/>
  <c r="I4" i="1"/>
  <c r="F5" i="1"/>
  <c r="G5" i="1"/>
  <c r="I5" i="1"/>
  <c r="C29" i="1"/>
  <c r="F12" i="1"/>
  <c r="G12" i="1"/>
  <c r="I12" i="1"/>
  <c r="F13" i="1"/>
  <c r="G13" i="1"/>
  <c r="I13" i="1"/>
  <c r="F14" i="1"/>
  <c r="G14" i="1"/>
  <c r="I14" i="1"/>
  <c r="F15" i="1"/>
  <c r="G15" i="1"/>
  <c r="I15" i="1"/>
  <c r="F16" i="1"/>
  <c r="G16" i="1"/>
  <c r="I16" i="1"/>
  <c r="C30" i="1"/>
  <c r="F17" i="1"/>
  <c r="G17" i="1"/>
  <c r="I17" i="1"/>
  <c r="F18" i="1"/>
  <c r="G18" i="1"/>
  <c r="I18" i="1"/>
  <c r="F19" i="1"/>
  <c r="G19" i="1"/>
  <c r="I19" i="1"/>
  <c r="C31" i="1"/>
  <c r="F9" i="1"/>
  <c r="G9" i="1"/>
  <c r="I9" i="1"/>
  <c r="F10" i="1"/>
  <c r="G10" i="1"/>
  <c r="I10" i="1"/>
  <c r="C32" i="1"/>
  <c r="F11" i="1"/>
  <c r="G11" i="1"/>
  <c r="I11" i="1"/>
  <c r="F8" i="1"/>
  <c r="G8" i="1"/>
  <c r="I8" i="1"/>
  <c r="C33" i="1"/>
  <c r="C34" i="1"/>
  <c r="C36" i="1"/>
  <c r="E52" i="3"/>
  <c r="D52" i="3"/>
  <c r="C52" i="3"/>
  <c r="E48" i="3"/>
  <c r="D48" i="3"/>
  <c r="C48" i="3"/>
  <c r="G42" i="3"/>
  <c r="C42" i="3"/>
  <c r="F42" i="3"/>
  <c r="D38" i="3"/>
  <c r="E38" i="3"/>
  <c r="G38" i="3"/>
  <c r="C36" i="3"/>
  <c r="C38" i="3"/>
  <c r="F38" i="3"/>
  <c r="G37" i="3"/>
  <c r="F37" i="3"/>
  <c r="G36" i="3"/>
  <c r="F36" i="3"/>
  <c r="E32" i="3"/>
  <c r="D29" i="3"/>
  <c r="C29" i="3"/>
  <c r="E29" i="3"/>
  <c r="E28" i="3"/>
  <c r="E27" i="3"/>
  <c r="C23" i="3"/>
  <c r="D23" i="3"/>
  <c r="E23" i="3"/>
  <c r="E22" i="3"/>
  <c r="E21" i="3"/>
  <c r="E20" i="3"/>
  <c r="E19" i="3"/>
  <c r="D16" i="3"/>
  <c r="C16" i="3"/>
  <c r="E16" i="3"/>
  <c r="E15" i="3"/>
  <c r="E14" i="3"/>
  <c r="D10" i="3"/>
  <c r="C10" i="3"/>
  <c r="E10" i="3"/>
  <c r="E9" i="3"/>
  <c r="E8" i="3"/>
  <c r="C41" i="1"/>
  <c r="C40" i="1"/>
  <c r="C39" i="1"/>
  <c r="D40" i="1"/>
  <c r="D41" i="1"/>
  <c r="D39" i="1"/>
  <c r="D34" i="1"/>
  <c r="D33" i="1"/>
  <c r="D32" i="1"/>
  <c r="D31" i="1"/>
  <c r="D30" i="1"/>
  <c r="D29" i="1"/>
  <c r="D28" i="1"/>
  <c r="J21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K21" i="1"/>
</calcChain>
</file>

<file path=xl/sharedStrings.xml><?xml version="1.0" encoding="utf-8"?>
<sst xmlns="http://schemas.openxmlformats.org/spreadsheetml/2006/main" count="182" uniqueCount="144">
  <si>
    <t>WidgetCo Carbon Footprint Calculations</t>
  </si>
  <si>
    <t>Activity</t>
  </si>
  <si>
    <t>Process</t>
  </si>
  <si>
    <t>Activity Data</t>
  </si>
  <si>
    <t>Units of Measure</t>
  </si>
  <si>
    <t>Emission Factor</t>
  </si>
  <si>
    <t>Total CO2-Eq (Kg)</t>
  </si>
  <si>
    <t>Total CO2-eq (Tons)</t>
  </si>
  <si>
    <t>Footprint Contribution</t>
  </si>
  <si>
    <t>%</t>
  </si>
  <si>
    <t>Manufacturing</t>
  </si>
  <si>
    <t>Michigan Plant - Direct Emissions</t>
  </si>
  <si>
    <t>Michigan Plant - Electricity</t>
  </si>
  <si>
    <t>Corporate</t>
  </si>
  <si>
    <t>Offices - Electricity</t>
  </si>
  <si>
    <t>Distribution</t>
  </si>
  <si>
    <t>California DC</t>
  </si>
  <si>
    <t>Georgia DC</t>
  </si>
  <si>
    <t>Retail</t>
  </si>
  <si>
    <t>BigDepot Retail - Electricity</t>
  </si>
  <si>
    <t>Transportation</t>
  </si>
  <si>
    <t>WidgetCo Carbon Footprint</t>
  </si>
  <si>
    <t>GHG Emissions 
(tons CO2-eq)</t>
  </si>
  <si>
    <t>Manufacturing US</t>
  </si>
  <si>
    <t>Manufacturing China</t>
  </si>
  <si>
    <t>Transportation to Customers</t>
  </si>
  <si>
    <t>Transportation into DCs</t>
  </si>
  <si>
    <t>Other</t>
  </si>
  <si>
    <t>Total</t>
  </si>
  <si>
    <t>Kg of CO2-eq per kg sold</t>
  </si>
  <si>
    <t>Shanghai Plant - Direct Emissions</t>
  </si>
  <si>
    <t>Shanghai Plant - Electricty</t>
  </si>
  <si>
    <t>DC to Retail - Private Fleet</t>
  </si>
  <si>
    <t>DC to Retail - Truck</t>
  </si>
  <si>
    <t>DC to Retail - Air (shorthaul)</t>
  </si>
  <si>
    <t>DC to Retail - Air (longhaul)</t>
  </si>
  <si>
    <t>DC to Industry - Truck</t>
  </si>
  <si>
    <t>Port to DC - Rail</t>
  </si>
  <si>
    <t>Port to DC - Truck</t>
  </si>
  <si>
    <t>Import - Ocean</t>
  </si>
  <si>
    <t>Distribution Facilities</t>
  </si>
  <si>
    <t>WidgetCo Share</t>
  </si>
  <si>
    <t>Scope</t>
  </si>
  <si>
    <t>% of Total Carbon Footprint</t>
  </si>
  <si>
    <t>Scope 1 (Direct Emissions)</t>
  </si>
  <si>
    <t>Scope 2 (Indirect Emissions from Electricity)</t>
  </si>
  <si>
    <t>Scope 3 (Other Indirect Emissions)</t>
  </si>
  <si>
    <t>WidgetCo Operations Data</t>
  </si>
  <si>
    <t>All Figures for Calendar Year 2011</t>
  </si>
  <si>
    <t>1. Sales</t>
  </si>
  <si>
    <t>Annual Revenue (USD)</t>
  </si>
  <si>
    <t>Million</t>
    <phoneticPr fontId="0" type="noConversion"/>
  </si>
  <si>
    <t>Sales by Channel</t>
  </si>
  <si>
    <t>Units</t>
    <phoneticPr fontId="0" type="noConversion"/>
  </si>
  <si>
    <t>Million Kgs</t>
    <phoneticPr fontId="0" type="noConversion"/>
  </si>
  <si>
    <t>Kgs per Unit</t>
    <phoneticPr fontId="0" type="noConversion"/>
  </si>
  <si>
    <t>Industrial Customers</t>
    <phoneticPr fontId="0" type="noConversion"/>
  </si>
  <si>
    <t>Retail Customers</t>
    <phoneticPr fontId="0" type="noConversion"/>
  </si>
  <si>
    <t>TOTAL</t>
    <phoneticPr fontId="0" type="noConversion"/>
  </si>
  <si>
    <t>2. Retail Operations</t>
  </si>
  <si>
    <t>Shipments by  Retail Customer</t>
  </si>
  <si>
    <t>Shipments</t>
    <phoneticPr fontId="0" type="noConversion"/>
  </si>
  <si>
    <t>Million Kgs</t>
    <phoneticPr fontId="0" type="noConversion"/>
  </si>
  <si>
    <t>Kgs per Shipment</t>
    <phoneticPr fontId="0" type="noConversion"/>
  </si>
  <si>
    <t>BigDepot</t>
  </si>
  <si>
    <t>Other Retailers</t>
  </si>
  <si>
    <t>TOTAL</t>
    <phoneticPr fontId="0" type="noConversion"/>
  </si>
  <si>
    <t>Retail Shipments by Mode of Transportation</t>
  </si>
  <si>
    <t>Miles</t>
    <phoneticPr fontId="0" type="noConversion"/>
  </si>
  <si>
    <t>Shipments</t>
    <phoneticPr fontId="0" type="noConversion"/>
  </si>
  <si>
    <t>Miles per Shipment</t>
    <phoneticPr fontId="0" type="noConversion"/>
  </si>
  <si>
    <t>Private fleet</t>
    <phoneticPr fontId="0" type="noConversion"/>
  </si>
  <si>
    <t>LTL Common carrier</t>
    <phoneticPr fontId="0" type="noConversion"/>
  </si>
  <si>
    <t>Air (shorthaul)</t>
    <phoneticPr fontId="0" type="noConversion"/>
  </si>
  <si>
    <t>Air (longhaul)</t>
    <phoneticPr fontId="0" type="noConversion"/>
  </si>
  <si>
    <t>2. Industrial Operations</t>
  </si>
  <si>
    <t>Shipments by Type of Service</t>
  </si>
  <si>
    <t>Shipment</t>
    <phoneticPr fontId="0" type="noConversion"/>
  </si>
  <si>
    <t>Picked up shipments</t>
    <phoneticPr fontId="0" type="noConversion"/>
  </si>
  <si>
    <t>Delivered shipments</t>
    <phoneticPr fontId="0" type="noConversion"/>
  </si>
  <si>
    <t>Delivered Shipments by Mode</t>
  </si>
  <si>
    <t>3. Port to DC Operations</t>
  </si>
  <si>
    <t>By Mode</t>
  </si>
  <si>
    <t>Miles</t>
    <phoneticPr fontId="0" type="noConversion"/>
  </si>
  <si>
    <t>Miles per Shipment</t>
    <phoneticPr fontId="0" type="noConversion"/>
  </si>
  <si>
    <t>Rail</t>
    <phoneticPr fontId="0" type="noConversion"/>
  </si>
  <si>
    <t>Truck</t>
    <phoneticPr fontId="0" type="noConversion"/>
  </si>
  <si>
    <t>TOTAL</t>
    <phoneticPr fontId="0" type="noConversion"/>
  </si>
  <si>
    <t>4. Asia Import Operations</t>
  </si>
  <si>
    <t>Ocean</t>
    <phoneticPr fontId="0" type="noConversion"/>
  </si>
  <si>
    <t>5. Facilities Operational Data</t>
  </si>
  <si>
    <t>Facility</t>
  </si>
  <si>
    <t>Electricity (KwH)</t>
    <phoneticPr fontId="0" type="noConversion"/>
  </si>
  <si>
    <t>Direct CO2-eq Emissions (Million Kgs)</t>
  </si>
  <si>
    <t>Product Volume (Million Kgs)</t>
    <phoneticPr fontId="0" type="noConversion"/>
  </si>
  <si>
    <t>Shanghai Plant</t>
    <phoneticPr fontId="0" type="noConversion"/>
  </si>
  <si>
    <t>Michigan Plant</t>
    <phoneticPr fontId="0" type="noConversion"/>
  </si>
  <si>
    <t>TOTAL Plants</t>
  </si>
  <si>
    <t>California DC</t>
    <phoneticPr fontId="0" type="noConversion"/>
  </si>
  <si>
    <t>Georgia DC</t>
    <phoneticPr fontId="0" type="noConversion"/>
  </si>
  <si>
    <t>TOTAL DCs</t>
  </si>
  <si>
    <t>Corporate offices</t>
    <phoneticPr fontId="0" type="noConversion"/>
  </si>
  <si>
    <t>N/A</t>
    <phoneticPr fontId="0" type="noConversion"/>
  </si>
  <si>
    <t>6. Other Relevant Data</t>
  </si>
  <si>
    <t>Avg. Private Fleet fuel consumption</t>
  </si>
  <si>
    <t>mpg</t>
    <phoneticPr fontId="0" type="noConversion"/>
  </si>
  <si>
    <t>Avg. US Retail Electricity Consumption</t>
  </si>
  <si>
    <t>KwH per Sq.Ft.</t>
    <phoneticPr fontId="0" type="noConversion"/>
  </si>
  <si>
    <t>Avg. Price of Carbon Credit</t>
  </si>
  <si>
    <t>$10-$15</t>
  </si>
  <si>
    <t>$/ton CO2-eq</t>
  </si>
  <si>
    <t>Emission Factors</t>
  </si>
  <si>
    <t>Category</t>
  </si>
  <si>
    <t>Emissions Factor (kg CO2e)</t>
  </si>
  <si>
    <t>Energy</t>
  </si>
  <si>
    <t>Electricity, medium voltage, at grid/USA (kWh)</t>
  </si>
  <si>
    <t>Electricity, medium voltage, at grid Michigan (kWh)</t>
  </si>
  <si>
    <t>Electricity, China (KWh)</t>
  </si>
  <si>
    <t>Truck (diesel) per ton-mile</t>
  </si>
  <si>
    <t>Rail per ton-mile</t>
  </si>
  <si>
    <t>Ocean per ton-mile</t>
  </si>
  <si>
    <t>Air (Shorthaul) per ton-mile</t>
  </si>
  <si>
    <t>Air (Longhaul) per ton-mile</t>
  </si>
  <si>
    <t>Fuel</t>
  </si>
  <si>
    <t>Diesel (per Gallon)</t>
  </si>
  <si>
    <t>Unit Conversions</t>
  </si>
  <si>
    <t>1 mile = 1.6 km</t>
    <phoneticPr fontId="0" type="noConversion"/>
  </si>
  <si>
    <t>1 ton = 1,000 kg</t>
    <phoneticPr fontId="0" type="noConversion"/>
  </si>
  <si>
    <t>1 lbs = 0.45 Kg</t>
    <phoneticPr fontId="0" type="noConversion"/>
  </si>
  <si>
    <t>1000 g = 1 kg</t>
    <phoneticPr fontId="0" type="noConversion"/>
  </si>
  <si>
    <t>1000 kg = 1 metric ton</t>
    <phoneticPr fontId="0" type="noConversion"/>
  </si>
  <si>
    <t>2200 lbs = 1 metric ton</t>
    <phoneticPr fontId="0" type="noConversion"/>
  </si>
  <si>
    <t>SOURCES</t>
  </si>
  <si>
    <t xml:space="preserve">                IPCC 2006 Guidelines for National Greenhouse Gas Inventories</t>
  </si>
  <si>
    <t>http://www.ipcc-nggip.iges.or.jp/public/2006gl/vol2.html</t>
  </si>
  <si>
    <t xml:space="preserve">           (See ch. 1 and 2 for above publication)</t>
  </si>
  <si>
    <t xml:space="preserve">            International Energy Agency, 2008</t>
  </si>
  <si>
    <t xml:space="preserve">http://data.iea.org/ieastore/product.asp?dept_id=101&amp;pf_id=305 </t>
  </si>
  <si>
    <t xml:space="preserve">       For US vehicles:</t>
  </si>
  <si>
    <t>US EPA Climate Leaders (updated May 2008)</t>
  </si>
  <si>
    <t xml:space="preserve">     http://www.epa.gov/climateleaders/documents/resources/mobilesource_guidance.pdf</t>
  </si>
  <si>
    <t xml:space="preserve">        For UK vehicles:</t>
  </si>
  <si>
    <t>UK DEFRA (2008 methodology paper)</t>
  </si>
  <si>
    <t xml:space="preserve">         http://www.defra.gov.uk/environment/business/reporting/conversion-factors.htm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</si>
</sst>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0.0%"/>
    <numFmt numFmtId="168" formatCode="_(* #,##0.000_);_(* \(#,##0.000\);_(* &quot;-&quot;??_);_(@_)"/>
    <numFmt numFmtId="169" formatCode="&quot;$&quot;#,##0"/>
    <numFmt numFmtId="170" formatCode="0.0"/>
    <numFmt numFmtId="171" formatCode="#,##0.0"/>
    <numFmt numFmtId="172" formatCode="#,##0.000"/>
  </numFmts>
  <fonts count="23" x14ac:knownFonts="1">
    <font>
      <sz val="10"/>
      <name val="Verdana"/>
    </font>
    <font>
      <sz val="10"/>
      <name val="Verdana"/>
    </font>
    <font>
      <b/>
      <sz val="24"/>
      <color theme="0"/>
      <name val="Verdana"/>
    </font>
    <font>
      <sz val="18"/>
      <color theme="0"/>
      <name val="Verdana"/>
    </font>
    <font>
      <b/>
      <sz val="18"/>
      <color rgb="FFFF0000"/>
      <name val="Verdana"/>
    </font>
    <font>
      <b/>
      <sz val="10"/>
      <color theme="3"/>
      <name val="Verdana"/>
    </font>
    <font>
      <sz val="10"/>
      <color theme="3"/>
      <name val="Verdana"/>
    </font>
    <font>
      <b/>
      <sz val="10"/>
      <color rgb="FFFF0000"/>
      <name val="Verdana"/>
    </font>
    <font>
      <b/>
      <sz val="12"/>
      <color theme="3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sz val="10"/>
      <color theme="0"/>
      <name val="Verdana"/>
    </font>
    <font>
      <i/>
      <sz val="10"/>
      <color theme="0"/>
      <name val="Verdana"/>
    </font>
    <font>
      <b/>
      <sz val="10"/>
      <color theme="3" tint="0.39997558519241921"/>
      <name val="Verdana"/>
    </font>
    <font>
      <b/>
      <sz val="10"/>
      <name val="Verdana"/>
    </font>
    <font>
      <i/>
      <sz val="10"/>
      <color theme="3"/>
      <name val="Verdana"/>
    </font>
    <font>
      <b/>
      <sz val="10"/>
      <color theme="4"/>
      <name val="Verdana"/>
    </font>
    <font>
      <i/>
      <sz val="10"/>
      <name val="Verdana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Verdana"/>
    </font>
    <font>
      <u/>
      <sz val="10"/>
      <color indexed="12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6" fillId="0" borderId="0" xfId="0" applyFont="1" applyAlignment="1">
      <alignment horizontal="center" vertical="center" wrapText="1"/>
    </xf>
    <xf numFmtId="164" fontId="0" fillId="3" borderId="0" xfId="1" applyNumberFormat="1" applyFont="1" applyFill="1" applyProtection="1">
      <protection locked="0"/>
    </xf>
    <xf numFmtId="165" fontId="0" fillId="3" borderId="0" xfId="1" applyNumberFormat="1" applyFont="1" applyFill="1" applyProtection="1">
      <protection locked="0"/>
    </xf>
    <xf numFmtId="9" fontId="0" fillId="3" borderId="0" xfId="2" applyFont="1" applyFill="1" applyAlignment="1" applyProtection="1">
      <alignment horizontal="center"/>
      <protection locked="0"/>
    </xf>
    <xf numFmtId="0" fontId="2" fillId="4" borderId="0" xfId="0" applyFont="1" applyFill="1"/>
    <xf numFmtId="0" fontId="11" fillId="4" borderId="0" xfId="0" applyFont="1" applyFill="1"/>
    <xf numFmtId="3" fontId="11" fillId="4" borderId="0" xfId="0" applyNumberFormat="1" applyFont="1" applyFill="1"/>
    <xf numFmtId="0" fontId="12" fillId="4" borderId="0" xfId="0" applyFont="1" applyFill="1"/>
    <xf numFmtId="0" fontId="13" fillId="0" borderId="0" xfId="0" applyFont="1"/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9" fontId="0" fillId="0" borderId="0" xfId="0" applyNumberFormat="1"/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3" fontId="0" fillId="0" borderId="0" xfId="0" applyNumberFormat="1"/>
    <xf numFmtId="170" fontId="0" fillId="0" borderId="0" xfId="0" applyNumberFormat="1"/>
    <xf numFmtId="0" fontId="0" fillId="0" borderId="1" xfId="0" applyBorder="1"/>
    <xf numFmtId="3" fontId="0" fillId="0" borderId="1" xfId="0" applyNumberFormat="1" applyBorder="1"/>
    <xf numFmtId="170" fontId="0" fillId="0" borderId="1" xfId="0" applyNumberFormat="1" applyBorder="1"/>
    <xf numFmtId="171" fontId="0" fillId="0" borderId="0" xfId="0" applyNumberFormat="1"/>
    <xf numFmtId="0" fontId="16" fillId="0" borderId="0" xfId="0" applyFont="1"/>
    <xf numFmtId="1" fontId="0" fillId="0" borderId="0" xfId="0" applyNumberFormat="1"/>
    <xf numFmtId="0" fontId="17" fillId="0" borderId="0" xfId="0" applyFont="1" applyAlignment="1">
      <alignment horizontal="center" vertical="center" wrapText="1"/>
    </xf>
    <xf numFmtId="3" fontId="0" fillId="0" borderId="0" xfId="0" applyNumberFormat="1" applyBorder="1"/>
    <xf numFmtId="0" fontId="0" fillId="0" borderId="0" xfId="0" applyAlignment="1">
      <alignment horizontal="right"/>
    </xf>
    <xf numFmtId="3" fontId="17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right"/>
    </xf>
    <xf numFmtId="0" fontId="2" fillId="5" borderId="0" xfId="0" applyFont="1" applyFill="1"/>
    <xf numFmtId="0" fontId="3" fillId="5" borderId="0" xfId="0" applyFont="1" applyFill="1"/>
    <xf numFmtId="0" fontId="5" fillId="0" borderId="0" xfId="0" applyFont="1"/>
    <xf numFmtId="0" fontId="17" fillId="0" borderId="0" xfId="0" applyFont="1"/>
    <xf numFmtId="172" fontId="0" fillId="0" borderId="0" xfId="0" applyNumberFormat="1"/>
    <xf numFmtId="0" fontId="6" fillId="0" borderId="0" xfId="0" applyFont="1"/>
    <xf numFmtId="3" fontId="6" fillId="0" borderId="0" xfId="0" applyNumberFormat="1" applyFont="1"/>
    <xf numFmtId="0" fontId="18" fillId="6" borderId="2" xfId="0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9" fillId="0" borderId="0" xfId="0" applyFont="1" applyBorder="1" applyAlignment="1">
      <alignment horizontal="left" vertical="top"/>
    </xf>
    <xf numFmtId="0" fontId="0" fillId="0" borderId="4" xfId="0" applyBorder="1" applyAlignment="1">
      <alignment horizontal="left" vertical="center"/>
    </xf>
    <xf numFmtId="0" fontId="21" fillId="0" borderId="0" xfId="5" applyFont="1" applyBorder="1" applyAlignment="1" applyProtection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0" fillId="6" borderId="0" xfId="0" applyFill="1" applyBorder="1" applyAlignment="1">
      <alignment horizontal="left" vertical="center"/>
    </xf>
    <xf numFmtId="0" fontId="0" fillId="6" borderId="0" xfId="0" applyFill="1" applyBorder="1" applyAlignment="1">
      <alignment horizontal="left" vertical="top"/>
    </xf>
    <xf numFmtId="0" fontId="0" fillId="6" borderId="4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center"/>
    </xf>
    <xf numFmtId="0" fontId="2" fillId="2" borderId="0" xfId="0" applyFont="1" applyFill="1" applyProtection="1"/>
    <xf numFmtId="0" fontId="3" fillId="2" borderId="0" xfId="0" applyFont="1" applyFill="1" applyProtection="1"/>
    <xf numFmtId="164" fontId="3" fillId="2" borderId="0" xfId="1" applyNumberFormat="1" applyFont="1" applyFill="1" applyProtection="1"/>
    <xf numFmtId="165" fontId="3" fillId="2" borderId="0" xfId="1" applyNumberFormat="1" applyFont="1" applyFill="1" applyProtection="1"/>
    <xf numFmtId="0" fontId="3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center" vertical="center" wrapText="1"/>
    </xf>
    <xf numFmtId="164" fontId="5" fillId="0" borderId="0" xfId="1" applyNumberFormat="1" applyFont="1" applyAlignment="1" applyProtection="1">
      <alignment horizontal="center" vertical="center" wrapText="1"/>
    </xf>
    <xf numFmtId="165" fontId="5" fillId="0" borderId="0" xfId="1" applyNumberFormat="1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0" fillId="0" borderId="0" xfId="0" applyProtection="1"/>
    <xf numFmtId="164" fontId="0" fillId="0" borderId="0" xfId="1" applyNumberFormat="1" applyFont="1" applyProtection="1"/>
    <xf numFmtId="166" fontId="0" fillId="0" borderId="0" xfId="2" applyNumberFormat="1" applyFont="1" applyProtection="1"/>
    <xf numFmtId="0" fontId="0" fillId="0" borderId="0" xfId="0" applyFont="1" applyProtection="1"/>
    <xf numFmtId="0" fontId="7" fillId="0" borderId="0" xfId="0" applyFont="1" applyAlignment="1" applyProtection="1">
      <alignment horizontal="center"/>
    </xf>
    <xf numFmtId="165" fontId="0" fillId="0" borderId="0" xfId="1" applyNumberFormat="1" applyFont="1" applyProtection="1"/>
    <xf numFmtId="0" fontId="8" fillId="0" borderId="0" xfId="0" applyFont="1" applyAlignment="1" applyProtection="1">
      <alignment horizontal="right"/>
    </xf>
    <xf numFmtId="164" fontId="8" fillId="0" borderId="0" xfId="1" applyNumberFormat="1" applyFont="1" applyProtection="1"/>
    <xf numFmtId="166" fontId="8" fillId="0" borderId="0" xfId="2" applyNumberFormat="1" applyFont="1" applyProtection="1"/>
    <xf numFmtId="164" fontId="6" fillId="0" borderId="0" xfId="1" applyNumberFormat="1" applyFont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66" fontId="0" fillId="0" borderId="0" xfId="2" applyNumberFormat="1" applyFont="1" applyAlignment="1" applyProtection="1">
      <alignment horizontal="center"/>
    </xf>
    <xf numFmtId="164" fontId="5" fillId="0" borderId="0" xfId="1" applyNumberFormat="1" applyFont="1" applyProtection="1"/>
    <xf numFmtId="164" fontId="5" fillId="0" borderId="0" xfId="0" applyNumberFormat="1" applyFont="1" applyProtection="1"/>
    <xf numFmtId="166" fontId="5" fillId="0" borderId="0" xfId="2" applyNumberFormat="1" applyFont="1" applyAlignment="1" applyProtection="1">
      <alignment horizontal="center"/>
    </xf>
    <xf numFmtId="164" fontId="7" fillId="0" borderId="0" xfId="1" applyNumberFormat="1" applyFont="1" applyProtection="1"/>
    <xf numFmtId="43" fontId="7" fillId="0" borderId="0" xfId="1" applyNumberFormat="1" applyFont="1" applyProtection="1"/>
    <xf numFmtId="9" fontId="0" fillId="0" borderId="0" xfId="2" applyFont="1" applyProtection="1"/>
    <xf numFmtId="168" fontId="0" fillId="0" borderId="0" xfId="1" applyNumberFormat="1" applyFont="1" applyProtection="1"/>
  </cellXfs>
  <cellStyles count="6">
    <cellStyle name="Comma" xfId="1" builtinId="3"/>
    <cellStyle name="Followed Hyperlink" xfId="4" builtinId="9" hidden="1"/>
    <cellStyle name="Hyperlink" xfId="3" builtinId="8" hidden="1"/>
    <cellStyle name="Hyperlink" xfId="5" builtinId="8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Widget</a:t>
            </a:r>
            <a:r>
              <a:rPr lang="en-US" baseline="0"/>
              <a:t>Co Carbon Footprint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tx>
            <c:strRef>
              <c:f>Calculator!$C$27</c:f>
              <c:strCache>
                <c:ptCount val="1"/>
                <c:pt idx="0">
                  <c:v>GHG Emissions _x000d_(tons CO2-eq)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Calculator!$B$28:$B$33</c:f>
              <c:strCache>
                <c:ptCount val="6"/>
                <c:pt idx="0">
                  <c:v>Manufacturing US</c:v>
                </c:pt>
                <c:pt idx="1">
                  <c:v>Manufacturing China</c:v>
                </c:pt>
                <c:pt idx="2">
                  <c:v>Transportation to Customers</c:v>
                </c:pt>
                <c:pt idx="3">
                  <c:v>Transportation into DCs</c:v>
                </c:pt>
                <c:pt idx="4">
                  <c:v>Distribution Facilities</c:v>
                </c:pt>
                <c:pt idx="5">
                  <c:v>Other</c:v>
                </c:pt>
              </c:strCache>
            </c:strRef>
          </c:cat>
          <c:val>
            <c:numRef>
              <c:f>Calculator!$C$28:$C$33</c:f>
              <c:numCache>
                <c:formatCode>_(* #,##0_);_(* \(#,##0\);_(*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0"/>
          <c:order val="0"/>
          <c:tx>
            <c:strRef>
              <c:f>Calculator!$C$27</c:f>
              <c:strCache>
                <c:ptCount val="1"/>
                <c:pt idx="0">
                  <c:v>GHG Emissions _x000d_(tons CO2-eq)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Calculator!$B$28:$B$33</c:f>
              <c:strCache>
                <c:ptCount val="6"/>
                <c:pt idx="0">
                  <c:v>Manufacturing US</c:v>
                </c:pt>
                <c:pt idx="1">
                  <c:v>Manufacturing China</c:v>
                </c:pt>
                <c:pt idx="2">
                  <c:v>Transportation to Customers</c:v>
                </c:pt>
                <c:pt idx="3">
                  <c:v>Transportation into DCs</c:v>
                </c:pt>
                <c:pt idx="4">
                  <c:v>Distribution Facilities</c:v>
                </c:pt>
                <c:pt idx="5">
                  <c:v>Other</c:v>
                </c:pt>
              </c:strCache>
            </c:strRef>
          </c:cat>
          <c:val>
            <c:numRef>
              <c:f>Calculator!$C$28:$C$33</c:f>
              <c:numCache>
                <c:formatCode>_(* #,##0_);_(* \(#,##0\);_(*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Widget</a:t>
            </a:r>
            <a:r>
              <a:rPr lang="en-US" baseline="0"/>
              <a:t>Co Carbon Footprint by Scope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Calculator!$C$27</c:f>
              <c:strCache>
                <c:ptCount val="1"/>
                <c:pt idx="0">
                  <c:v>GHG Emissions _x000d_(tons CO2-eq)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Calculator!$B$39:$B$41</c:f>
              <c:strCache>
                <c:ptCount val="3"/>
                <c:pt idx="0">
                  <c:v>Scope 1 (Direct Emissions)</c:v>
                </c:pt>
                <c:pt idx="1">
                  <c:v>Scope 2 (Indirect Emissions from Electricity)</c:v>
                </c:pt>
                <c:pt idx="2">
                  <c:v>Scope 3 (Other Indirect Emissions)</c:v>
                </c:pt>
              </c:strCache>
            </c:strRef>
          </c:cat>
          <c:val>
            <c:numRef>
              <c:f>Calculator!$C$39:$C$41</c:f>
              <c:numCache>
                <c:formatCode>_(* #,##0_);_(* \(#,##0\);_(* "-"??_);_(@_)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48706832413665"/>
          <c:y val="0.388095481059614"/>
          <c:w val="0.435545136090272"/>
          <c:h val="0.218905360122454"/>
        </c:manualLayout>
      </c:layout>
      <c:overlay val="0"/>
    </c:legend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22</xdr:row>
      <xdr:rowOff>69850</xdr:rowOff>
    </xdr:from>
    <xdr:to>
      <xdr:col>10</xdr:col>
      <xdr:colOff>292100</xdr:colOff>
      <xdr:row>43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673100</xdr:colOff>
      <xdr:row>44</xdr:row>
      <xdr:rowOff>88900</xdr:rowOff>
    </xdr:from>
    <xdr:to>
      <xdr:col>10</xdr:col>
      <xdr:colOff>317500</xdr:colOff>
      <xdr:row>66</xdr:row>
      <xdr:rowOff>82550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raig/Downloads/SC_Carbon_Footprint_Case_Study_Data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Factors"/>
      <sheetName val="Calculator"/>
    </sheetNames>
    <sheetDataSet>
      <sheetData sheetId="0"/>
      <sheetData sheetId="1"/>
      <sheetData sheetId="2">
        <row r="29">
          <cell r="C29" t="str">
            <v>GHG Emissions _x000D_(tons CO2-eq)</v>
          </cell>
        </row>
        <row r="30">
          <cell r="B30" t="str">
            <v>Manufacturing US</v>
          </cell>
          <cell r="C30">
            <v>0</v>
          </cell>
        </row>
        <row r="31">
          <cell r="B31" t="str">
            <v>Manufacturing China</v>
          </cell>
          <cell r="C31">
            <v>0</v>
          </cell>
        </row>
        <row r="32">
          <cell r="B32" t="str">
            <v>Transportation to Customers</v>
          </cell>
          <cell r="C32">
            <v>0</v>
          </cell>
        </row>
        <row r="33">
          <cell r="B33" t="str">
            <v>Transportation into DCs</v>
          </cell>
          <cell r="C33">
            <v>0</v>
          </cell>
        </row>
        <row r="34">
          <cell r="B34" t="str">
            <v>Distribution</v>
          </cell>
          <cell r="C34">
            <v>0</v>
          </cell>
        </row>
        <row r="35">
          <cell r="B35" t="str">
            <v>Other</v>
          </cell>
          <cell r="C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iea.org/ieastore/product.asp?dept_id=101&amp;pf_id=305" TargetMode="External"/><Relationship Id="rId2" Type="http://schemas.openxmlformats.org/officeDocument/2006/relationships/hyperlink" Target="http://www.ipcc-nggip.iges.or.jp/public/2006gl/vol2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zoomScale="125" zoomScaleNormal="125" zoomScalePageLayoutView="125" workbookViewId="0">
      <selection activeCell="D10" sqref="D10"/>
    </sheetView>
  </sheetViews>
  <sheetFormatPr baseColWidth="10" defaultColWidth="11" defaultRowHeight="13" x14ac:dyDescent="0"/>
  <cols>
    <col min="1" max="1" width="2.85546875" customWidth="1"/>
    <col min="2" max="2" width="22.7109375" bestFit="1" customWidth="1"/>
    <col min="3" max="3" width="11.28515625" style="16" customWidth="1"/>
    <col min="4" max="7" width="11.28515625" customWidth="1"/>
    <col min="8" max="8" width="12.140625" customWidth="1"/>
  </cols>
  <sheetData>
    <row r="1" spans="1:8" s="6" customFormat="1" ht="30">
      <c r="A1" s="5" t="s">
        <v>47</v>
      </c>
      <c r="C1" s="7"/>
    </row>
    <row r="2" spans="1:8" s="6" customFormat="1">
      <c r="A2" s="8" t="s">
        <v>48</v>
      </c>
      <c r="C2" s="7"/>
    </row>
    <row r="4" spans="1:8" s="10" customFormat="1">
      <c r="A4" s="9" t="s">
        <v>49</v>
      </c>
      <c r="G4" s="11"/>
      <c r="H4" s="11"/>
    </row>
    <row r="5" spans="1:8" s="10" customFormat="1">
      <c r="A5" s="9"/>
      <c r="B5" t="s">
        <v>50</v>
      </c>
      <c r="C5" s="12">
        <v>250</v>
      </c>
      <c r="D5" t="s">
        <v>51</v>
      </c>
      <c r="G5" s="11"/>
      <c r="H5" s="11"/>
    </row>
    <row r="6" spans="1:8" s="10" customFormat="1">
      <c r="A6" s="9"/>
      <c r="B6"/>
      <c r="C6" s="12"/>
      <c r="D6"/>
      <c r="G6" s="11"/>
      <c r="H6" s="11"/>
    </row>
    <row r="7" spans="1:8" s="10" customFormat="1">
      <c r="A7" s="13"/>
      <c r="B7" s="14" t="s">
        <v>52</v>
      </c>
      <c r="C7" s="15" t="s">
        <v>53</v>
      </c>
      <c r="D7" s="14" t="s">
        <v>54</v>
      </c>
      <c r="E7" s="14" t="s">
        <v>55</v>
      </c>
      <c r="G7" s="11"/>
      <c r="H7" s="11"/>
    </row>
    <row r="8" spans="1:8">
      <c r="B8" t="s">
        <v>56</v>
      </c>
      <c r="C8" s="16">
        <v>8250000</v>
      </c>
      <c r="D8" s="17">
        <v>26</v>
      </c>
      <c r="E8" s="17">
        <f>ROUND(D8*1000000/C8,1)</f>
        <v>3.2</v>
      </c>
    </row>
    <row r="9" spans="1:8">
      <c r="B9" s="18" t="s">
        <v>57</v>
      </c>
      <c r="C9" s="19">
        <v>19000000</v>
      </c>
      <c r="D9" s="20">
        <v>58</v>
      </c>
      <c r="E9" s="20">
        <f>ROUND(D9*1000000/C9,1)</f>
        <v>3.1</v>
      </c>
    </row>
    <row r="10" spans="1:8">
      <c r="B10" t="s">
        <v>58</v>
      </c>
      <c r="C10" s="16">
        <f>SUM(C8:C9)</f>
        <v>27250000</v>
      </c>
      <c r="D10" s="17">
        <f>SUM(D8:D9)</f>
        <v>84</v>
      </c>
      <c r="E10" s="17">
        <f>ROUND(D10*1000000/C10,1)</f>
        <v>3.1</v>
      </c>
    </row>
    <row r="11" spans="1:8" ht="21" customHeight="1"/>
    <row r="12" spans="1:8" s="10" customFormat="1">
      <c r="A12" s="9" t="s">
        <v>59</v>
      </c>
      <c r="G12" s="11"/>
      <c r="H12" s="11"/>
    </row>
    <row r="13" spans="1:8" s="10" customFormat="1" ht="26">
      <c r="A13" s="13"/>
      <c r="B13" s="14" t="s">
        <v>60</v>
      </c>
      <c r="C13" s="15" t="s">
        <v>61</v>
      </c>
      <c r="D13" s="14" t="s">
        <v>62</v>
      </c>
      <c r="E13" s="14" t="s">
        <v>63</v>
      </c>
      <c r="G13" s="11"/>
      <c r="H13" s="11"/>
    </row>
    <row r="14" spans="1:8">
      <c r="B14" t="s">
        <v>64</v>
      </c>
      <c r="C14" s="16">
        <v>1900</v>
      </c>
      <c r="D14" s="21">
        <v>22</v>
      </c>
      <c r="E14" s="16">
        <f>ROUND(D14/C14*1000000,0)</f>
        <v>11579</v>
      </c>
    </row>
    <row r="15" spans="1:8">
      <c r="B15" s="18" t="s">
        <v>65</v>
      </c>
      <c r="C15" s="19">
        <v>3000</v>
      </c>
      <c r="D15" s="20">
        <v>36</v>
      </c>
      <c r="E15" s="19">
        <f>ROUND(D15/C15*1000000,0)</f>
        <v>12000</v>
      </c>
    </row>
    <row r="16" spans="1:8">
      <c r="B16" t="s">
        <v>66</v>
      </c>
      <c r="C16" s="16">
        <f>(C14+C15)</f>
        <v>4900</v>
      </c>
      <c r="D16" s="21">
        <f>(D14+D15)</f>
        <v>58</v>
      </c>
      <c r="E16" s="16">
        <f>ROUND(D16/C16*1000000,0)</f>
        <v>11837</v>
      </c>
    </row>
    <row r="17" spans="1:8">
      <c r="D17" s="21"/>
      <c r="E17" s="16"/>
    </row>
    <row r="18" spans="1:8" s="10" customFormat="1" ht="26">
      <c r="A18" s="13"/>
      <c r="B18" s="14" t="s">
        <v>67</v>
      </c>
      <c r="C18" s="15" t="s">
        <v>68</v>
      </c>
      <c r="D18" s="14" t="s">
        <v>69</v>
      </c>
      <c r="E18" s="14" t="s">
        <v>70</v>
      </c>
      <c r="G18" s="11"/>
      <c r="H18" s="11"/>
    </row>
    <row r="19" spans="1:8">
      <c r="B19" t="s">
        <v>71</v>
      </c>
      <c r="C19" s="16">
        <v>12000000</v>
      </c>
      <c r="D19" s="16">
        <v>3800</v>
      </c>
      <c r="E19" s="16">
        <f>ROUND(C19/D19,0)</f>
        <v>3158</v>
      </c>
    </row>
    <row r="20" spans="1:8">
      <c r="B20" t="s">
        <v>72</v>
      </c>
      <c r="C20" s="16">
        <v>1500000</v>
      </c>
      <c r="D20" s="16">
        <v>500</v>
      </c>
      <c r="E20" s="16">
        <f>ROUND(C20/D20,0)</f>
        <v>3000</v>
      </c>
    </row>
    <row r="21" spans="1:8">
      <c r="B21" t="s">
        <v>73</v>
      </c>
      <c r="C21" s="16">
        <v>50000</v>
      </c>
      <c r="D21" s="16">
        <v>200</v>
      </c>
      <c r="E21" s="16">
        <f>ROUND(C21/D21,0)</f>
        <v>250</v>
      </c>
    </row>
    <row r="22" spans="1:8">
      <c r="B22" s="18" t="s">
        <v>74</v>
      </c>
      <c r="C22" s="19">
        <v>750000</v>
      </c>
      <c r="D22" s="19">
        <v>400</v>
      </c>
      <c r="E22" s="19">
        <f>ROUND(C22/D22,0)</f>
        <v>1875</v>
      </c>
    </row>
    <row r="23" spans="1:8">
      <c r="B23" t="s">
        <v>58</v>
      </c>
      <c r="C23" s="16">
        <f>SUM(C19:C22)</f>
        <v>14300000</v>
      </c>
      <c r="D23" s="16">
        <f>SUM(D19:D22)</f>
        <v>4900</v>
      </c>
      <c r="E23" s="16">
        <f>ROUND(C23/D23,0)</f>
        <v>2918</v>
      </c>
    </row>
    <row r="24" spans="1:8" ht="28" customHeight="1"/>
    <row r="25" spans="1:8" s="10" customFormat="1">
      <c r="A25" s="22" t="s">
        <v>75</v>
      </c>
      <c r="G25" s="11"/>
      <c r="H25" s="11"/>
    </row>
    <row r="26" spans="1:8" s="10" customFormat="1" ht="26">
      <c r="A26" s="13"/>
      <c r="B26" s="14" t="s">
        <v>76</v>
      </c>
      <c r="C26" s="15" t="s">
        <v>77</v>
      </c>
      <c r="D26" s="14" t="s">
        <v>62</v>
      </c>
      <c r="E26" s="14" t="s">
        <v>63</v>
      </c>
      <c r="G26" s="11"/>
      <c r="H26" s="11"/>
    </row>
    <row r="27" spans="1:8">
      <c r="B27" t="s">
        <v>78</v>
      </c>
      <c r="C27" s="16">
        <v>1270</v>
      </c>
      <c r="D27" s="17">
        <v>20</v>
      </c>
      <c r="E27" s="16">
        <f>ROUND(D27*1000000/C27,0)</f>
        <v>15748</v>
      </c>
    </row>
    <row r="28" spans="1:8">
      <c r="B28" s="18" t="s">
        <v>79</v>
      </c>
      <c r="C28" s="19">
        <v>780</v>
      </c>
      <c r="D28" s="20">
        <v>6</v>
      </c>
      <c r="E28" s="19">
        <f>ROUND(D28*1000000/C28,0)</f>
        <v>7692</v>
      </c>
    </row>
    <row r="29" spans="1:8">
      <c r="B29" t="s">
        <v>58</v>
      </c>
      <c r="C29" s="16">
        <f>SUM(C27:C28)</f>
        <v>2050</v>
      </c>
      <c r="D29" s="17">
        <f>SUM(D27:D28)</f>
        <v>26</v>
      </c>
      <c r="E29" s="16">
        <f>ROUND(D29*1000000/C29,0)</f>
        <v>12683</v>
      </c>
      <c r="F29" s="16"/>
      <c r="G29" s="16"/>
      <c r="H29" s="16"/>
    </row>
    <row r="30" spans="1:8">
      <c r="E30" s="23"/>
      <c r="F30" s="16"/>
      <c r="G30" s="16"/>
      <c r="H30" s="16"/>
    </row>
    <row r="31" spans="1:8" s="10" customFormat="1" ht="26">
      <c r="A31" s="13"/>
      <c r="B31" s="14" t="s">
        <v>80</v>
      </c>
      <c r="C31" s="15" t="s">
        <v>68</v>
      </c>
      <c r="D31" s="14" t="s">
        <v>69</v>
      </c>
      <c r="E31" s="14" t="s">
        <v>70</v>
      </c>
      <c r="G31" s="11"/>
      <c r="H31" s="11"/>
    </row>
    <row r="32" spans="1:8">
      <c r="B32" t="s">
        <v>72</v>
      </c>
      <c r="C32" s="16">
        <v>2600000</v>
      </c>
      <c r="D32">
        <v>780</v>
      </c>
      <c r="E32" s="16">
        <f>ROUND(C32/D32,0)</f>
        <v>3333</v>
      </c>
    </row>
    <row r="34" spans="1:8" s="10" customFormat="1">
      <c r="A34" s="22" t="s">
        <v>81</v>
      </c>
      <c r="H34" s="24"/>
    </row>
    <row r="35" spans="1:8" s="10" customFormat="1" ht="26">
      <c r="A35" s="13"/>
      <c r="B35" s="1" t="s">
        <v>82</v>
      </c>
      <c r="C35" s="15" t="s">
        <v>83</v>
      </c>
      <c r="D35" s="14" t="s">
        <v>62</v>
      </c>
      <c r="E35" s="14" t="s">
        <v>61</v>
      </c>
      <c r="F35" s="14" t="s">
        <v>84</v>
      </c>
      <c r="G35" s="14" t="s">
        <v>63</v>
      </c>
      <c r="H35" s="24"/>
    </row>
    <row r="36" spans="1:8">
      <c r="B36" t="s">
        <v>85</v>
      </c>
      <c r="C36" s="16">
        <f>50000*52</f>
        <v>2600000</v>
      </c>
      <c r="D36" s="17">
        <v>61</v>
      </c>
      <c r="E36">
        <v>2000</v>
      </c>
      <c r="F36" s="16">
        <f>ROUND(C36/E36,0)</f>
        <v>1300</v>
      </c>
      <c r="G36" s="16">
        <f>ROUND(D36*1000000/E36,0)</f>
        <v>30500</v>
      </c>
      <c r="H36" s="16"/>
    </row>
    <row r="37" spans="1:8">
      <c r="B37" s="18" t="s">
        <v>86</v>
      </c>
      <c r="C37" s="19">
        <v>120000</v>
      </c>
      <c r="D37" s="20">
        <v>4</v>
      </c>
      <c r="E37" s="18">
        <v>320</v>
      </c>
      <c r="F37" s="19">
        <f>ROUND(C37/E37,0)</f>
        <v>375</v>
      </c>
      <c r="G37" s="19">
        <f>ROUND(D37*1000000/E37,0)</f>
        <v>12500</v>
      </c>
      <c r="H37" s="25"/>
    </row>
    <row r="38" spans="1:8">
      <c r="B38" t="s">
        <v>87</v>
      </c>
      <c r="C38" s="16">
        <f>C36+C37</f>
        <v>2720000</v>
      </c>
      <c r="D38" s="17">
        <f>SUM(D36:D37)</f>
        <v>65</v>
      </c>
      <c r="E38" s="23">
        <f>SUM(E36:E37)</f>
        <v>2320</v>
      </c>
      <c r="F38" s="16">
        <f>ROUND(C38/E38,0)</f>
        <v>1172</v>
      </c>
      <c r="G38" s="16">
        <f>ROUND(D38*1000000/E38,0)</f>
        <v>28017</v>
      </c>
      <c r="H38" s="16"/>
    </row>
    <row r="39" spans="1:8" ht="25" customHeight="1"/>
    <row r="40" spans="1:8" s="10" customFormat="1">
      <c r="A40" s="22" t="s">
        <v>88</v>
      </c>
      <c r="H40" s="24"/>
    </row>
    <row r="41" spans="1:8" s="10" customFormat="1" ht="26">
      <c r="A41" s="13"/>
      <c r="B41" s="1" t="s">
        <v>82</v>
      </c>
      <c r="C41" s="15" t="s">
        <v>83</v>
      </c>
      <c r="D41" s="14" t="s">
        <v>62</v>
      </c>
      <c r="E41" s="14" t="s">
        <v>61</v>
      </c>
      <c r="F41" s="14" t="s">
        <v>84</v>
      </c>
      <c r="G41" s="14" t="s">
        <v>63</v>
      </c>
      <c r="H41" s="24"/>
    </row>
    <row r="42" spans="1:8">
      <c r="B42" t="s">
        <v>89</v>
      </c>
      <c r="C42" s="16">
        <f>52000*52</f>
        <v>2704000</v>
      </c>
      <c r="D42">
        <v>65</v>
      </c>
      <c r="E42">
        <v>600</v>
      </c>
      <c r="F42" s="16">
        <f>ROUND(C42/E42,0)</f>
        <v>4507</v>
      </c>
      <c r="G42" s="16">
        <f>ROUND(D42*1000000/E42,0)</f>
        <v>108333</v>
      </c>
      <c r="H42" s="16"/>
    </row>
    <row r="43" spans="1:8" ht="24" customHeight="1"/>
    <row r="44" spans="1:8" s="10" customFormat="1">
      <c r="A44" s="22" t="s">
        <v>90</v>
      </c>
      <c r="G44" s="11"/>
      <c r="H44" s="11"/>
    </row>
    <row r="45" spans="1:8" s="10" customFormat="1" ht="39">
      <c r="A45" s="13"/>
      <c r="B45" s="1" t="s">
        <v>91</v>
      </c>
      <c r="C45" s="15" t="s">
        <v>92</v>
      </c>
      <c r="D45" s="14" t="s">
        <v>93</v>
      </c>
      <c r="E45" s="14" t="s">
        <v>94</v>
      </c>
      <c r="G45" s="11"/>
      <c r="H45" s="11"/>
    </row>
    <row r="46" spans="1:8">
      <c r="B46" t="s">
        <v>95</v>
      </c>
      <c r="C46" s="16">
        <v>350000000</v>
      </c>
      <c r="D46" s="17">
        <v>58</v>
      </c>
      <c r="E46" s="17">
        <v>54</v>
      </c>
    </row>
    <row r="47" spans="1:8">
      <c r="B47" s="18" t="s">
        <v>96</v>
      </c>
      <c r="C47" s="19">
        <v>220000000</v>
      </c>
      <c r="D47" s="20">
        <v>26</v>
      </c>
      <c r="E47" s="20">
        <v>30</v>
      </c>
    </row>
    <row r="48" spans="1:8">
      <c r="B48" t="s">
        <v>97</v>
      </c>
      <c r="C48" s="16">
        <f>SUM(C46:C47)</f>
        <v>570000000</v>
      </c>
      <c r="D48" s="17">
        <f>SUM(D46:D47)</f>
        <v>84</v>
      </c>
      <c r="E48" s="21">
        <f>SUM(E46:E47)</f>
        <v>84</v>
      </c>
    </row>
    <row r="50" spans="1:8">
      <c r="B50" t="s">
        <v>98</v>
      </c>
      <c r="C50" s="16">
        <v>6000000</v>
      </c>
      <c r="D50" s="17">
        <v>0</v>
      </c>
      <c r="E50" s="17">
        <v>39</v>
      </c>
    </row>
    <row r="51" spans="1:8">
      <c r="B51" s="18" t="s">
        <v>99</v>
      </c>
      <c r="C51" s="19">
        <v>9000000</v>
      </c>
      <c r="D51" s="20">
        <v>0</v>
      </c>
      <c r="E51" s="20">
        <v>45</v>
      </c>
    </row>
    <row r="52" spans="1:8">
      <c r="B52" t="s">
        <v>100</v>
      </c>
      <c r="C52" s="16">
        <f>SUM(C50:C51)</f>
        <v>15000000</v>
      </c>
      <c r="D52" s="21">
        <f>SUM(D50:D51)</f>
        <v>0</v>
      </c>
      <c r="E52" s="21">
        <f>SUM(E50:E51)</f>
        <v>84</v>
      </c>
    </row>
    <row r="54" spans="1:8">
      <c r="B54" t="s">
        <v>101</v>
      </c>
      <c r="C54" s="16">
        <v>3500000</v>
      </c>
      <c r="D54">
        <v>0</v>
      </c>
      <c r="E54" s="26" t="s">
        <v>102</v>
      </c>
    </row>
    <row r="56" spans="1:8" s="10" customFormat="1">
      <c r="A56" s="22" t="s">
        <v>103</v>
      </c>
      <c r="C56" s="27"/>
      <c r="D56" s="24"/>
      <c r="E56" s="24"/>
      <c r="G56" s="11"/>
      <c r="H56" s="11"/>
    </row>
    <row r="57" spans="1:8">
      <c r="B57" t="s">
        <v>104</v>
      </c>
      <c r="C57" s="16">
        <v>6</v>
      </c>
      <c r="D57" t="s">
        <v>105</v>
      </c>
    </row>
    <row r="58" spans="1:8">
      <c r="B58" t="s">
        <v>106</v>
      </c>
      <c r="C58" s="16">
        <v>42</v>
      </c>
      <c r="D58" t="s">
        <v>107</v>
      </c>
    </row>
    <row r="59" spans="1:8">
      <c r="B59" t="s">
        <v>108</v>
      </c>
      <c r="C59" s="28" t="s">
        <v>109</v>
      </c>
      <c r="D59" t="s">
        <v>110</v>
      </c>
    </row>
    <row r="61" spans="1:8">
      <c r="E61" s="23"/>
    </row>
    <row r="62" spans="1:8">
      <c r="E62" s="23"/>
    </row>
    <row r="63" spans="1:8">
      <c r="E63" s="23"/>
    </row>
    <row r="64" spans="1:8">
      <c r="E64" s="23"/>
    </row>
    <row r="65" spans="5:5">
      <c r="E65" s="23"/>
    </row>
  </sheetData>
  <sheetProtection sheet="1" objects="1" scenario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="125" zoomScaleNormal="125" zoomScalePageLayoutView="125" workbookViewId="0">
      <selection activeCell="D49" sqref="D49"/>
    </sheetView>
  </sheetViews>
  <sheetFormatPr baseColWidth="10" defaultColWidth="11" defaultRowHeight="13" x14ac:dyDescent="0"/>
  <cols>
    <col min="1" max="1" width="14.28515625" customWidth="1"/>
    <col min="2" max="2" width="42.28515625" bestFit="1" customWidth="1"/>
    <col min="3" max="3" width="6.140625" customWidth="1"/>
    <col min="5" max="5" width="3" customWidth="1"/>
    <col min="6" max="6" width="6" bestFit="1" customWidth="1"/>
    <col min="7" max="7" width="12.42578125" bestFit="1" customWidth="1"/>
  </cols>
  <sheetData>
    <row r="1" spans="1:3" s="30" customFormat="1" ht="36" customHeight="1">
      <c r="A1" s="29" t="s">
        <v>111</v>
      </c>
    </row>
    <row r="2" spans="1:3">
      <c r="A2" s="13"/>
    </row>
    <row r="3" spans="1:3" s="31" customFormat="1">
      <c r="A3" s="31" t="s">
        <v>112</v>
      </c>
      <c r="B3" s="31" t="s">
        <v>2</v>
      </c>
      <c r="C3" s="31" t="s">
        <v>113</v>
      </c>
    </row>
    <row r="4" spans="1:3">
      <c r="A4" s="32" t="s">
        <v>114</v>
      </c>
      <c r="B4" t="s">
        <v>115</v>
      </c>
      <c r="C4">
        <v>0.59595736499999996</v>
      </c>
    </row>
    <row r="5" spans="1:3">
      <c r="A5" s="32" t="s">
        <v>114</v>
      </c>
      <c r="B5" t="s">
        <v>116</v>
      </c>
      <c r="C5">
        <v>0.70347618000000001</v>
      </c>
    </row>
    <row r="6" spans="1:3">
      <c r="A6" s="32" t="s">
        <v>114</v>
      </c>
      <c r="B6" t="s">
        <v>117</v>
      </c>
      <c r="C6" s="33">
        <v>0.78838699999999995</v>
      </c>
    </row>
    <row r="7" spans="1:3">
      <c r="A7" s="32" t="s">
        <v>20</v>
      </c>
      <c r="B7" t="s">
        <v>118</v>
      </c>
      <c r="C7" s="33">
        <v>8.5999999999999993E-2</v>
      </c>
    </row>
    <row r="8" spans="1:3">
      <c r="A8" s="32" t="s">
        <v>20</v>
      </c>
      <c r="B8" t="s">
        <v>119</v>
      </c>
      <c r="C8" s="33">
        <v>3.2000000000000001E-2</v>
      </c>
    </row>
    <row r="9" spans="1:3">
      <c r="A9" s="32" t="s">
        <v>20</v>
      </c>
      <c r="B9" t="s">
        <v>120</v>
      </c>
      <c r="C9" s="33">
        <v>1.6E-2</v>
      </c>
    </row>
    <row r="10" spans="1:3">
      <c r="A10" s="32" t="s">
        <v>20</v>
      </c>
      <c r="B10" t="s">
        <v>121</v>
      </c>
      <c r="C10" s="33">
        <v>2.528</v>
      </c>
    </row>
    <row r="11" spans="1:3">
      <c r="A11" s="32" t="s">
        <v>20</v>
      </c>
      <c r="B11" t="s">
        <v>122</v>
      </c>
      <c r="C11" s="33">
        <v>0.91200000000000003</v>
      </c>
    </row>
    <row r="12" spans="1:3">
      <c r="A12" s="32" t="s">
        <v>123</v>
      </c>
      <c r="B12" t="s">
        <v>124</v>
      </c>
      <c r="C12">
        <v>10.199999999999999</v>
      </c>
    </row>
    <row r="13" spans="1:3">
      <c r="C13" s="16"/>
    </row>
    <row r="14" spans="1:3" s="34" customFormat="1">
      <c r="A14" s="31" t="s">
        <v>125</v>
      </c>
      <c r="C14" s="35"/>
    </row>
    <row r="15" spans="1:3">
      <c r="A15" t="s">
        <v>126</v>
      </c>
      <c r="C15" s="16"/>
    </row>
    <row r="16" spans="1:3">
      <c r="A16" t="s">
        <v>127</v>
      </c>
      <c r="C16" s="16"/>
    </row>
    <row r="17" spans="1:8">
      <c r="A17" t="s">
        <v>128</v>
      </c>
      <c r="C17" s="16"/>
    </row>
    <row r="18" spans="1:8">
      <c r="A18" t="s">
        <v>129</v>
      </c>
      <c r="C18" s="16"/>
    </row>
    <row r="19" spans="1:8">
      <c r="A19" t="s">
        <v>130</v>
      </c>
      <c r="C19" s="16"/>
    </row>
    <row r="20" spans="1:8">
      <c r="A20" t="s">
        <v>131</v>
      </c>
      <c r="C20" s="16"/>
    </row>
    <row r="21" spans="1:8" ht="14" thickBot="1"/>
    <row r="22" spans="1:8">
      <c r="A22" s="36" t="s">
        <v>132</v>
      </c>
      <c r="B22" s="37"/>
      <c r="C22" s="37"/>
      <c r="D22" s="37"/>
      <c r="E22" s="37"/>
      <c r="F22" s="37"/>
      <c r="G22" s="37"/>
      <c r="H22" s="38"/>
    </row>
    <row r="23" spans="1:8">
      <c r="A23" s="39" t="s">
        <v>133</v>
      </c>
      <c r="B23" s="40"/>
      <c r="C23" s="39"/>
      <c r="D23" s="39"/>
      <c r="E23" s="39"/>
      <c r="F23" s="39"/>
      <c r="G23" s="39"/>
      <c r="H23" s="41"/>
    </row>
    <row r="24" spans="1:8">
      <c r="A24" s="39"/>
      <c r="B24" s="42" t="s">
        <v>134</v>
      </c>
      <c r="C24" s="39"/>
      <c r="D24" s="39"/>
      <c r="E24" s="39"/>
      <c r="F24" s="39"/>
      <c r="G24" s="39"/>
      <c r="H24" s="41"/>
    </row>
    <row r="25" spans="1:8">
      <c r="A25" s="39"/>
      <c r="B25" s="43" t="s">
        <v>135</v>
      </c>
      <c r="C25" s="39"/>
      <c r="D25" s="39"/>
      <c r="E25" s="39"/>
      <c r="F25" s="39"/>
      <c r="G25" s="39"/>
      <c r="H25" s="41"/>
    </row>
    <row r="26" spans="1:8">
      <c r="A26" s="44"/>
      <c r="B26" s="45"/>
      <c r="C26" s="44"/>
      <c r="D26" s="44"/>
      <c r="E26" s="44"/>
      <c r="F26" s="44"/>
      <c r="G26" s="44"/>
      <c r="H26" s="46"/>
    </row>
    <row r="27" spans="1:8">
      <c r="A27" s="47"/>
      <c r="B27" s="40" t="s">
        <v>136</v>
      </c>
      <c r="C27" s="48"/>
      <c r="D27" s="39"/>
      <c r="E27" s="39"/>
      <c r="F27" s="39"/>
      <c r="G27" s="39"/>
      <c r="H27" s="41"/>
    </row>
    <row r="28" spans="1:8">
      <c r="A28" s="47"/>
      <c r="B28" s="42" t="s">
        <v>137</v>
      </c>
      <c r="C28" s="48"/>
      <c r="D28" s="39"/>
      <c r="E28" s="39"/>
      <c r="F28" s="39"/>
      <c r="G28" s="39"/>
      <c r="H28" s="41"/>
    </row>
    <row r="29" spans="1:8">
      <c r="A29" s="44"/>
      <c r="B29" s="45"/>
      <c r="C29" s="44"/>
      <c r="D29" s="44"/>
      <c r="E29" s="44"/>
      <c r="F29" s="44"/>
      <c r="G29" s="44"/>
      <c r="H29" s="46"/>
    </row>
    <row r="30" spans="1:8">
      <c r="A30" s="49" t="s">
        <v>138</v>
      </c>
      <c r="B30" s="50"/>
      <c r="C30" s="39" t="s">
        <v>139</v>
      </c>
      <c r="D30" s="39"/>
      <c r="E30" s="39"/>
      <c r="F30" s="39"/>
      <c r="G30" s="47"/>
      <c r="H30" s="41"/>
    </row>
    <row r="31" spans="1:8">
      <c r="A31" s="39" t="s">
        <v>140</v>
      </c>
      <c r="B31" s="50"/>
      <c r="C31" s="47"/>
      <c r="D31" s="47"/>
      <c r="E31" s="47"/>
      <c r="F31" s="47"/>
      <c r="G31" s="47"/>
      <c r="H31" s="41"/>
    </row>
    <row r="32" spans="1:8">
      <c r="A32" s="47"/>
      <c r="B32" s="50"/>
      <c r="C32" s="47"/>
      <c r="D32" s="47"/>
      <c r="E32" s="39"/>
      <c r="F32" s="39"/>
      <c r="G32" s="39"/>
      <c r="H32" s="41"/>
    </row>
    <row r="33" spans="1:8">
      <c r="A33" s="49" t="s">
        <v>141</v>
      </c>
      <c r="B33" s="50"/>
      <c r="C33" s="39" t="s">
        <v>142</v>
      </c>
      <c r="D33" s="39"/>
      <c r="E33" s="39"/>
      <c r="F33" s="39"/>
      <c r="G33" s="39"/>
      <c r="H33" s="41"/>
    </row>
    <row r="34" spans="1:8">
      <c r="A34" s="39" t="s">
        <v>143</v>
      </c>
      <c r="B34" s="51"/>
      <c r="C34" s="39"/>
      <c r="D34" s="39"/>
      <c r="E34" s="39"/>
      <c r="F34" s="39"/>
      <c r="G34" s="39"/>
      <c r="H34" s="41"/>
    </row>
    <row r="35" spans="1:8" ht="14" thickBot="1">
      <c r="A35" s="52"/>
      <c r="B35" s="53"/>
      <c r="C35" s="52"/>
      <c r="D35" s="52"/>
      <c r="E35" s="52"/>
      <c r="F35" s="52"/>
      <c r="G35" s="52"/>
      <c r="H35" s="54"/>
    </row>
  </sheetData>
  <sheetProtection sheet="1" objects="1" scenarios="1"/>
  <hyperlinks>
    <hyperlink ref="B28" r:id="rId1"/>
    <hyperlink ref="B24" r:id="rId2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M18" sqref="M18"/>
    </sheetView>
  </sheetViews>
  <sheetFormatPr baseColWidth="10" defaultColWidth="11" defaultRowHeight="13" x14ac:dyDescent="0"/>
  <cols>
    <col min="1" max="1" width="13.85546875" style="65" customWidth="1"/>
    <col min="2" max="2" width="33.42578125" style="65" bestFit="1" customWidth="1"/>
    <col min="3" max="3" width="16.28515625" style="66" customWidth="1"/>
    <col min="4" max="4" width="12" style="65" customWidth="1"/>
    <col min="5" max="5" width="12.140625" style="70" customWidth="1"/>
    <col min="6" max="6" width="15.85546875" style="66" customWidth="1"/>
    <col min="7" max="7" width="12.7109375" style="66" customWidth="1"/>
    <col min="8" max="8" width="10" style="76" customWidth="1"/>
    <col min="9" max="9" width="11.140625" style="76" bestFit="1" customWidth="1"/>
    <col min="10" max="10" width="14.7109375" style="66" bestFit="1" customWidth="1"/>
    <col min="11" max="11" width="9" style="65" bestFit="1" customWidth="1"/>
    <col min="12" max="12" width="11" style="69"/>
    <col min="13" max="16384" width="11" style="65"/>
  </cols>
  <sheetData>
    <row r="1" spans="1:12" s="56" customFormat="1" ht="41" customHeight="1">
      <c r="A1" s="55" t="s">
        <v>0</v>
      </c>
      <c r="C1" s="57"/>
      <c r="E1" s="58"/>
      <c r="F1" s="57"/>
      <c r="G1" s="57"/>
      <c r="H1" s="59"/>
      <c r="I1" s="59"/>
      <c r="J1" s="57"/>
      <c r="L1" s="60"/>
    </row>
    <row r="3" spans="1:12" s="64" customFormat="1" ht="35" customHeight="1">
      <c r="A3" s="61" t="s">
        <v>1</v>
      </c>
      <c r="B3" s="61" t="s">
        <v>2</v>
      </c>
      <c r="C3" s="62" t="s">
        <v>3</v>
      </c>
      <c r="D3" s="61" t="s">
        <v>4</v>
      </c>
      <c r="E3" s="63" t="s">
        <v>5</v>
      </c>
      <c r="F3" s="62" t="s">
        <v>6</v>
      </c>
      <c r="G3" s="62" t="s">
        <v>7</v>
      </c>
      <c r="H3" s="61" t="s">
        <v>41</v>
      </c>
      <c r="I3" s="62" t="s">
        <v>8</v>
      </c>
      <c r="J3" s="62" t="s">
        <v>43</v>
      </c>
      <c r="K3" s="62" t="s">
        <v>42</v>
      </c>
    </row>
    <row r="4" spans="1:12">
      <c r="A4" s="65" t="s">
        <v>10</v>
      </c>
      <c r="B4" s="65" t="s">
        <v>30</v>
      </c>
      <c r="C4" s="2"/>
      <c r="D4" s="3"/>
      <c r="E4" s="3"/>
      <c r="F4" s="66">
        <f t="shared" ref="F4:F19" si="0">E4*C4</f>
        <v>0</v>
      </c>
      <c r="G4" s="66">
        <f t="shared" ref="G4:G19" si="1">F4/1000</f>
        <v>0</v>
      </c>
      <c r="H4" s="4"/>
      <c r="I4" s="66">
        <f>H4*G4</f>
        <v>0</v>
      </c>
      <c r="J4" s="67" t="e">
        <f>I4/$J$21</f>
        <v>#DIV/0!</v>
      </c>
      <c r="K4" s="2"/>
      <c r="L4" s="65"/>
    </row>
    <row r="5" spans="1:12">
      <c r="A5" s="68" t="s">
        <v>10</v>
      </c>
      <c r="B5" s="65" t="s">
        <v>31</v>
      </c>
      <c r="C5" s="2"/>
      <c r="D5" s="3"/>
      <c r="E5" s="3"/>
      <c r="F5" s="66">
        <f t="shared" si="0"/>
        <v>0</v>
      </c>
      <c r="G5" s="66">
        <f t="shared" si="1"/>
        <v>0</v>
      </c>
      <c r="H5" s="4"/>
      <c r="I5" s="66">
        <f t="shared" ref="I5:I19" si="2">H5*G5</f>
        <v>0</v>
      </c>
      <c r="J5" s="67" t="e">
        <f>I5/$J$21</f>
        <v>#DIV/0!</v>
      </c>
      <c r="K5" s="2"/>
      <c r="L5" s="65"/>
    </row>
    <row r="6" spans="1:12">
      <c r="A6" s="68" t="s">
        <v>10</v>
      </c>
      <c r="B6" s="65" t="s">
        <v>11</v>
      </c>
      <c r="C6" s="2"/>
      <c r="D6" s="3"/>
      <c r="E6" s="3"/>
      <c r="F6" s="66">
        <f t="shared" si="0"/>
        <v>0</v>
      </c>
      <c r="G6" s="66">
        <f t="shared" si="1"/>
        <v>0</v>
      </c>
      <c r="H6" s="4"/>
      <c r="I6" s="66">
        <f t="shared" si="2"/>
        <v>0</v>
      </c>
      <c r="J6" s="67" t="e">
        <f>I6/$J$21</f>
        <v>#DIV/0!</v>
      </c>
      <c r="K6" s="2"/>
      <c r="L6" s="65"/>
    </row>
    <row r="7" spans="1:12">
      <c r="A7" s="68" t="s">
        <v>10</v>
      </c>
      <c r="B7" s="65" t="s">
        <v>12</v>
      </c>
      <c r="C7" s="2"/>
      <c r="D7" s="3"/>
      <c r="E7" s="3"/>
      <c r="F7" s="66">
        <f t="shared" si="0"/>
        <v>0</v>
      </c>
      <c r="G7" s="66">
        <f t="shared" si="1"/>
        <v>0</v>
      </c>
      <c r="H7" s="4"/>
      <c r="I7" s="66">
        <f t="shared" si="2"/>
        <v>0</v>
      </c>
      <c r="J7" s="67" t="e">
        <f>I7/$J$21</f>
        <v>#DIV/0!</v>
      </c>
      <c r="K7" s="2"/>
      <c r="L7" s="65"/>
    </row>
    <row r="8" spans="1:12">
      <c r="A8" s="68" t="s">
        <v>13</v>
      </c>
      <c r="B8" s="65" t="s">
        <v>14</v>
      </c>
      <c r="C8" s="2"/>
      <c r="D8" s="3"/>
      <c r="E8" s="3"/>
      <c r="F8" s="66">
        <f t="shared" si="0"/>
        <v>0</v>
      </c>
      <c r="G8" s="66">
        <f t="shared" si="1"/>
        <v>0</v>
      </c>
      <c r="H8" s="4"/>
      <c r="I8" s="66">
        <f t="shared" si="2"/>
        <v>0</v>
      </c>
      <c r="J8" s="67" t="e">
        <f>I8/$J$21</f>
        <v>#DIV/0!</v>
      </c>
      <c r="K8" s="2"/>
      <c r="L8" s="65"/>
    </row>
    <row r="9" spans="1:12">
      <c r="A9" s="68" t="s">
        <v>15</v>
      </c>
      <c r="B9" s="65" t="s">
        <v>16</v>
      </c>
      <c r="C9" s="2"/>
      <c r="D9" s="3"/>
      <c r="E9" s="3"/>
      <c r="F9" s="66">
        <f t="shared" si="0"/>
        <v>0</v>
      </c>
      <c r="G9" s="66">
        <f t="shared" si="1"/>
        <v>0</v>
      </c>
      <c r="H9" s="4"/>
      <c r="I9" s="66">
        <f t="shared" si="2"/>
        <v>0</v>
      </c>
      <c r="J9" s="67" t="e">
        <f>I9/$J$21</f>
        <v>#DIV/0!</v>
      </c>
      <c r="K9" s="2"/>
      <c r="L9" s="65"/>
    </row>
    <row r="10" spans="1:12">
      <c r="A10" s="68" t="s">
        <v>15</v>
      </c>
      <c r="B10" s="65" t="s">
        <v>17</v>
      </c>
      <c r="C10" s="2"/>
      <c r="D10" s="3"/>
      <c r="E10" s="3"/>
      <c r="F10" s="66">
        <f t="shared" si="0"/>
        <v>0</v>
      </c>
      <c r="G10" s="66">
        <f t="shared" si="1"/>
        <v>0</v>
      </c>
      <c r="H10" s="4"/>
      <c r="I10" s="66">
        <f t="shared" si="2"/>
        <v>0</v>
      </c>
      <c r="J10" s="67" t="e">
        <f>I10/$J$21</f>
        <v>#DIV/0!</v>
      </c>
      <c r="K10" s="2"/>
      <c r="L10" s="65"/>
    </row>
    <row r="11" spans="1:12">
      <c r="A11" s="68" t="s">
        <v>18</v>
      </c>
      <c r="B11" s="65" t="s">
        <v>19</v>
      </c>
      <c r="C11" s="2"/>
      <c r="D11" s="3"/>
      <c r="E11" s="3"/>
      <c r="F11" s="66">
        <f t="shared" si="0"/>
        <v>0</v>
      </c>
      <c r="G11" s="66">
        <f t="shared" si="1"/>
        <v>0</v>
      </c>
      <c r="H11" s="4"/>
      <c r="I11" s="66">
        <f t="shared" si="2"/>
        <v>0</v>
      </c>
      <c r="J11" s="67" t="e">
        <f>I11/$J$21</f>
        <v>#DIV/0!</v>
      </c>
      <c r="K11" s="2"/>
      <c r="L11" s="65"/>
    </row>
    <row r="12" spans="1:12">
      <c r="A12" s="68" t="s">
        <v>20</v>
      </c>
      <c r="B12" s="65" t="s">
        <v>32</v>
      </c>
      <c r="C12" s="2"/>
      <c r="D12" s="3"/>
      <c r="E12" s="3"/>
      <c r="F12" s="66">
        <f t="shared" si="0"/>
        <v>0</v>
      </c>
      <c r="G12" s="66">
        <f t="shared" si="1"/>
        <v>0</v>
      </c>
      <c r="H12" s="4"/>
      <c r="I12" s="66">
        <f t="shared" si="2"/>
        <v>0</v>
      </c>
      <c r="J12" s="67" t="e">
        <f>I12/$J$21</f>
        <v>#DIV/0!</v>
      </c>
      <c r="K12" s="2"/>
      <c r="L12" s="65"/>
    </row>
    <row r="13" spans="1:12">
      <c r="A13" s="68" t="s">
        <v>20</v>
      </c>
      <c r="B13" s="65" t="s">
        <v>33</v>
      </c>
      <c r="C13" s="2"/>
      <c r="D13" s="3"/>
      <c r="E13" s="3"/>
      <c r="F13" s="66">
        <f t="shared" si="0"/>
        <v>0</v>
      </c>
      <c r="G13" s="66">
        <f t="shared" si="1"/>
        <v>0</v>
      </c>
      <c r="H13" s="4"/>
      <c r="I13" s="66">
        <f t="shared" si="2"/>
        <v>0</v>
      </c>
      <c r="J13" s="67" t="e">
        <f>I13/$J$21</f>
        <v>#DIV/0!</v>
      </c>
      <c r="K13" s="2"/>
      <c r="L13" s="65"/>
    </row>
    <row r="14" spans="1:12">
      <c r="A14" s="68" t="s">
        <v>20</v>
      </c>
      <c r="B14" s="65" t="s">
        <v>34</v>
      </c>
      <c r="C14" s="2"/>
      <c r="D14" s="3"/>
      <c r="E14" s="3"/>
      <c r="F14" s="66">
        <f t="shared" si="0"/>
        <v>0</v>
      </c>
      <c r="G14" s="66">
        <f t="shared" si="1"/>
        <v>0</v>
      </c>
      <c r="H14" s="4"/>
      <c r="I14" s="66">
        <f t="shared" si="2"/>
        <v>0</v>
      </c>
      <c r="J14" s="67" t="e">
        <f>I14/$J$21</f>
        <v>#DIV/0!</v>
      </c>
      <c r="K14" s="2"/>
      <c r="L14" s="65"/>
    </row>
    <row r="15" spans="1:12" s="69" customFormat="1">
      <c r="A15" s="68" t="s">
        <v>20</v>
      </c>
      <c r="B15" s="65" t="s">
        <v>35</v>
      </c>
      <c r="C15" s="2"/>
      <c r="D15" s="3"/>
      <c r="E15" s="3"/>
      <c r="F15" s="66">
        <f t="shared" si="0"/>
        <v>0</v>
      </c>
      <c r="G15" s="66">
        <f t="shared" si="1"/>
        <v>0</v>
      </c>
      <c r="H15" s="4"/>
      <c r="I15" s="66">
        <f t="shared" si="2"/>
        <v>0</v>
      </c>
      <c r="J15" s="67" t="e">
        <f>I15/$J$21</f>
        <v>#DIV/0!</v>
      </c>
      <c r="K15" s="2"/>
    </row>
    <row r="16" spans="1:12" s="69" customFormat="1">
      <c r="A16" s="68" t="s">
        <v>20</v>
      </c>
      <c r="B16" s="65" t="s">
        <v>36</v>
      </c>
      <c r="C16" s="2"/>
      <c r="D16" s="3"/>
      <c r="E16" s="3"/>
      <c r="F16" s="66">
        <f t="shared" si="0"/>
        <v>0</v>
      </c>
      <c r="G16" s="66">
        <f t="shared" si="1"/>
        <v>0</v>
      </c>
      <c r="H16" s="4"/>
      <c r="I16" s="66">
        <f t="shared" si="2"/>
        <v>0</v>
      </c>
      <c r="J16" s="67" t="e">
        <f>I16/$J$21</f>
        <v>#DIV/0!</v>
      </c>
      <c r="K16" s="2"/>
    </row>
    <row r="17" spans="1:12" s="69" customFormat="1">
      <c r="A17" s="68" t="s">
        <v>20</v>
      </c>
      <c r="B17" s="65" t="s">
        <v>37</v>
      </c>
      <c r="C17" s="2"/>
      <c r="D17" s="3"/>
      <c r="E17" s="3"/>
      <c r="F17" s="66">
        <f t="shared" si="0"/>
        <v>0</v>
      </c>
      <c r="G17" s="66">
        <f t="shared" si="1"/>
        <v>0</v>
      </c>
      <c r="H17" s="4"/>
      <c r="I17" s="66">
        <f t="shared" si="2"/>
        <v>0</v>
      </c>
      <c r="J17" s="67" t="e">
        <f>I17/$J$21</f>
        <v>#DIV/0!</v>
      </c>
      <c r="K17" s="2"/>
    </row>
    <row r="18" spans="1:12" s="69" customFormat="1">
      <c r="A18" s="68" t="s">
        <v>20</v>
      </c>
      <c r="B18" s="65" t="s">
        <v>38</v>
      </c>
      <c r="C18" s="2"/>
      <c r="D18" s="3"/>
      <c r="E18" s="3"/>
      <c r="F18" s="66">
        <f t="shared" si="0"/>
        <v>0</v>
      </c>
      <c r="G18" s="66">
        <f t="shared" si="1"/>
        <v>0</v>
      </c>
      <c r="H18" s="4"/>
      <c r="I18" s="66">
        <f t="shared" si="2"/>
        <v>0</v>
      </c>
      <c r="J18" s="67" t="e">
        <f>I18/$J$21</f>
        <v>#DIV/0!</v>
      </c>
      <c r="K18" s="2"/>
    </row>
    <row r="19" spans="1:12" s="69" customFormat="1">
      <c r="A19" s="68" t="s">
        <v>20</v>
      </c>
      <c r="B19" s="65" t="s">
        <v>39</v>
      </c>
      <c r="C19" s="2"/>
      <c r="D19" s="3"/>
      <c r="E19" s="3"/>
      <c r="F19" s="66">
        <f t="shared" si="0"/>
        <v>0</v>
      </c>
      <c r="G19" s="66">
        <f t="shared" si="1"/>
        <v>0</v>
      </c>
      <c r="H19" s="4"/>
      <c r="I19" s="66">
        <f t="shared" si="2"/>
        <v>0</v>
      </c>
      <c r="J19" s="67" t="e">
        <f>I19/$J$21</f>
        <v>#DIV/0!</v>
      </c>
      <c r="K19" s="2"/>
    </row>
    <row r="21" spans="1:12" s="69" customFormat="1" ht="16">
      <c r="A21" s="65"/>
      <c r="B21" s="65"/>
      <c r="C21" s="66"/>
      <c r="D21" s="65"/>
      <c r="E21" s="70"/>
      <c r="F21" s="66"/>
      <c r="G21" s="66"/>
      <c r="H21" s="71" t="s">
        <v>21</v>
      </c>
      <c r="I21" s="71"/>
      <c r="J21" s="72">
        <f>SUM(I4:I19)</f>
        <v>0</v>
      </c>
      <c r="K21" s="73" t="e">
        <f>SUM(J4:J19)</f>
        <v>#DIV/0!</v>
      </c>
    </row>
    <row r="27" spans="1:12" s="69" customFormat="1" ht="24" customHeight="1">
      <c r="A27" s="65"/>
      <c r="B27" s="74" t="s">
        <v>1</v>
      </c>
      <c r="C27" s="75" t="s">
        <v>22</v>
      </c>
      <c r="D27" s="75" t="s">
        <v>9</v>
      </c>
      <c r="E27" s="70"/>
      <c r="F27" s="66"/>
      <c r="G27" s="66"/>
      <c r="H27" s="76"/>
      <c r="I27" s="76"/>
      <c r="J27" s="66"/>
      <c r="K27" s="65"/>
    </row>
    <row r="28" spans="1:12" s="69" customFormat="1">
      <c r="A28" s="65"/>
      <c r="B28" s="66" t="s">
        <v>23</v>
      </c>
      <c r="C28" s="77">
        <f>I6+I7</f>
        <v>0</v>
      </c>
      <c r="D28" s="78" t="e">
        <f t="shared" ref="D28:D34" si="3">C28/$C$34</f>
        <v>#DIV/0!</v>
      </c>
      <c r="E28" s="70"/>
      <c r="F28" s="66"/>
      <c r="G28" s="66"/>
      <c r="H28" s="76"/>
      <c r="I28" s="76"/>
      <c r="J28" s="66"/>
      <c r="K28" s="65"/>
    </row>
    <row r="29" spans="1:12" s="69" customFormat="1">
      <c r="A29" s="65"/>
      <c r="B29" s="66" t="s">
        <v>24</v>
      </c>
      <c r="C29" s="77">
        <f>I4+I5</f>
        <v>0</v>
      </c>
      <c r="D29" s="78" t="e">
        <f t="shared" si="3"/>
        <v>#DIV/0!</v>
      </c>
      <c r="E29" s="70"/>
      <c r="F29" s="66"/>
      <c r="G29" s="66"/>
      <c r="H29" s="76"/>
      <c r="I29" s="76"/>
      <c r="J29" s="66"/>
      <c r="K29" s="65"/>
    </row>
    <row r="30" spans="1:12" s="69" customFormat="1">
      <c r="A30" s="65"/>
      <c r="B30" s="66" t="s">
        <v>25</v>
      </c>
      <c r="C30" s="77">
        <f>SUM(I12:I16)</f>
        <v>0</v>
      </c>
      <c r="D30" s="78" t="e">
        <f t="shared" si="3"/>
        <v>#DIV/0!</v>
      </c>
      <c r="E30" s="70"/>
      <c r="F30" s="66"/>
      <c r="G30" s="66"/>
      <c r="H30" s="76"/>
      <c r="I30" s="76"/>
      <c r="J30" s="66"/>
      <c r="K30" s="65"/>
    </row>
    <row r="31" spans="1:12" s="70" customFormat="1">
      <c r="A31" s="65"/>
      <c r="B31" s="66" t="s">
        <v>26</v>
      </c>
      <c r="C31" s="77">
        <f>I17+I18+I19</f>
        <v>0</v>
      </c>
      <c r="D31" s="78" t="e">
        <f t="shared" si="3"/>
        <v>#DIV/0!</v>
      </c>
      <c r="F31" s="66"/>
      <c r="G31" s="66"/>
      <c r="H31" s="76"/>
      <c r="I31" s="76"/>
      <c r="J31" s="66"/>
      <c r="K31" s="65"/>
      <c r="L31" s="69"/>
    </row>
    <row r="32" spans="1:12" s="70" customFormat="1">
      <c r="A32" s="65"/>
      <c r="B32" s="66" t="s">
        <v>40</v>
      </c>
      <c r="C32" s="77">
        <f>I9+I10</f>
        <v>0</v>
      </c>
      <c r="D32" s="78" t="e">
        <f t="shared" si="3"/>
        <v>#DIV/0!</v>
      </c>
      <c r="F32" s="66"/>
      <c r="G32" s="66"/>
      <c r="H32" s="76"/>
      <c r="I32" s="76"/>
      <c r="J32" s="66"/>
      <c r="K32" s="65"/>
      <c r="L32" s="69"/>
    </row>
    <row r="33" spans="1:12" s="70" customFormat="1">
      <c r="A33" s="65"/>
      <c r="B33" s="66" t="s">
        <v>27</v>
      </c>
      <c r="C33" s="77">
        <f>I11+I8</f>
        <v>0</v>
      </c>
      <c r="D33" s="78" t="e">
        <f t="shared" si="3"/>
        <v>#DIV/0!</v>
      </c>
      <c r="F33" s="66"/>
      <c r="G33" s="66"/>
      <c r="H33" s="76"/>
      <c r="I33" s="76"/>
      <c r="J33" s="66"/>
      <c r="K33" s="65"/>
      <c r="L33" s="69"/>
    </row>
    <row r="34" spans="1:12" s="70" customFormat="1">
      <c r="A34" s="65"/>
      <c r="B34" s="79" t="s">
        <v>28</v>
      </c>
      <c r="C34" s="80">
        <f>SUM(C28:C33)</f>
        <v>0</v>
      </c>
      <c r="D34" s="81" t="e">
        <f t="shared" si="3"/>
        <v>#DIV/0!</v>
      </c>
      <c r="F34" s="66"/>
      <c r="G34" s="66"/>
      <c r="H34" s="76"/>
      <c r="I34" s="76"/>
      <c r="J34" s="66"/>
      <c r="K34" s="65"/>
      <c r="L34" s="69"/>
    </row>
    <row r="36" spans="1:12" s="70" customFormat="1">
      <c r="A36" s="65"/>
      <c r="B36" s="82" t="s">
        <v>29</v>
      </c>
      <c r="C36" s="83">
        <f>C34*1000/(Data!D10*1000000)</f>
        <v>0</v>
      </c>
      <c r="D36" s="65"/>
      <c r="F36" s="66"/>
      <c r="G36" s="66"/>
      <c r="H36" s="76"/>
      <c r="I36" s="76"/>
      <c r="J36" s="66"/>
      <c r="K36" s="65"/>
      <c r="L36" s="69"/>
    </row>
    <row r="38" spans="1:12">
      <c r="B38" s="74" t="s">
        <v>42</v>
      </c>
      <c r="C38" s="75"/>
      <c r="D38" s="75"/>
    </row>
    <row r="39" spans="1:12">
      <c r="B39" s="65" t="s">
        <v>44</v>
      </c>
      <c r="C39" s="66">
        <f>SUMIF($K$4:$K$19,1,$I$4:$I$19)</f>
        <v>0</v>
      </c>
      <c r="D39" s="84" t="e">
        <f>C39/SUM($C$39:$C$41)</f>
        <v>#DIV/0!</v>
      </c>
    </row>
    <row r="40" spans="1:12">
      <c r="B40" s="65" t="s">
        <v>45</v>
      </c>
      <c r="C40" s="66">
        <f>SUMIF($K$4:$K$19,2,$I$4:$I$19)</f>
        <v>0</v>
      </c>
      <c r="D40" s="84" t="e">
        <f t="shared" ref="D40:D41" si="4">C40/SUM($C$39:$C$41)</f>
        <v>#DIV/0!</v>
      </c>
    </row>
    <row r="41" spans="1:12">
      <c r="B41" s="65" t="s">
        <v>46</v>
      </c>
      <c r="C41" s="66">
        <f>SUMIF($K$4:$K$19,3,$I$4:$I$19)</f>
        <v>0</v>
      </c>
      <c r="D41" s="84" t="e">
        <f t="shared" si="4"/>
        <v>#DIV/0!</v>
      </c>
    </row>
    <row r="50" spans="6:6">
      <c r="F50" s="85"/>
    </row>
  </sheetData>
  <sheetProtection sheet="1" objects="1" scenarios="1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Factors</vt:lpstr>
      <vt:lpstr>Calculator</vt:lpstr>
    </vt:vector>
  </TitlesOfParts>
  <Company>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Craig</dc:creator>
  <cp:lastModifiedBy>Tony Craig</cp:lastModifiedBy>
  <dcterms:created xsi:type="dcterms:W3CDTF">2014-03-31T14:27:39Z</dcterms:created>
  <dcterms:modified xsi:type="dcterms:W3CDTF">2014-04-02T16:09:13Z</dcterms:modified>
</cp:coreProperties>
</file>